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Inddata" sheetId="1" r:id="rId1"/>
    <sheet name="Tryktab" sheetId="2" r:id="rId2"/>
  </sheets>
  <definedNames>
    <definedName name="_xlnm.Print_Area" localSheetId="1">'Tryktab'!$A$1:$G$46</definedName>
  </definedNames>
  <calcPr fullCalcOnLoad="1"/>
</workbook>
</file>

<file path=xl/sharedStrings.xml><?xml version="1.0" encoding="utf-8"?>
<sst xmlns="http://schemas.openxmlformats.org/spreadsheetml/2006/main" count="111" uniqueCount="80">
  <si>
    <t xml:space="preserve"> </t>
  </si>
  <si>
    <t>Inddata</t>
  </si>
  <si>
    <t>Adresse</t>
  </si>
  <si>
    <t>Sted</t>
  </si>
  <si>
    <t>Postnr og by</t>
  </si>
  <si>
    <t>Mobil</t>
  </si>
  <si>
    <t>Dysetryk</t>
  </si>
  <si>
    <t>Tab i maskine, hydranter og bøjninger</t>
  </si>
  <si>
    <t>Løftehøjde i boring, meter</t>
  </si>
  <si>
    <t>Terrænstigning, meter</t>
  </si>
  <si>
    <t>Tryktab i alt</t>
  </si>
  <si>
    <t>Tryktab ved jordoverfladen</t>
  </si>
  <si>
    <t>Løsning 1</t>
  </si>
  <si>
    <t>Løsning 2</t>
  </si>
  <si>
    <t>Løsning 3</t>
  </si>
  <si>
    <t>Komponent</t>
  </si>
  <si>
    <t>Tryktab, mVs</t>
  </si>
  <si>
    <t>Jordledning, Ø-140</t>
  </si>
  <si>
    <t>Pumpe</t>
  </si>
  <si>
    <t>Effektivitet</t>
  </si>
  <si>
    <t>Nødvendig effekt, kW</t>
  </si>
  <si>
    <t>Nødvendig effekt, hk</t>
  </si>
  <si>
    <t>Løsning 4</t>
  </si>
  <si>
    <t>Tryktabsberegning - vandingsanlæg</t>
  </si>
  <si>
    <t>blevet prøvepumpet på behørig vis.</t>
  </si>
  <si>
    <r>
      <t>Bemærk:</t>
    </r>
    <r>
      <rPr>
        <sz val="10"/>
        <rFont val="Arial"/>
        <family val="0"/>
      </rPr>
      <t xml:space="preserve"> Endelig tryktabsberegning og pumpevalg kan først finde sted, når boringen er etableret og den er</t>
    </r>
  </si>
  <si>
    <t>Bilag 1</t>
  </si>
  <si>
    <t>Ø-110</t>
  </si>
  <si>
    <t>Etableringsadresse</t>
  </si>
  <si>
    <t>Slangelængde</t>
  </si>
  <si>
    <t>Jordledning, Ø-160 x 750 m.</t>
  </si>
  <si>
    <t>m</t>
  </si>
  <si>
    <t xml:space="preserve">m </t>
  </si>
  <si>
    <t>mm</t>
  </si>
  <si>
    <t>mVs</t>
  </si>
  <si>
    <t>Ydelse</t>
  </si>
  <si>
    <t>Ø-90</t>
  </si>
  <si>
    <t>Ø-100</t>
  </si>
  <si>
    <t>Tab i maskinens slange, Ø-90 mm x 300</t>
  </si>
  <si>
    <t>Tab i maskinens slange, Ø-100 x 300 m</t>
  </si>
  <si>
    <t>Tab i maskinens slange, Ø-125 x 450 m</t>
  </si>
  <si>
    <t>Jordledning, Ø-125 mm x 450 m</t>
  </si>
  <si>
    <t>Videncenter for Landbrug | Planteproduktion</t>
  </si>
  <si>
    <t>Agro Foodpark 15, Skejby</t>
  </si>
  <si>
    <t>8200 Århus N</t>
  </si>
  <si>
    <t>87 40 50 00</t>
  </si>
  <si>
    <t>Tlf. nr:</t>
  </si>
  <si>
    <t>E-mail</t>
  </si>
  <si>
    <t>Sagsnr:</t>
  </si>
  <si>
    <t>Log</t>
  </si>
  <si>
    <t>Navn</t>
  </si>
  <si>
    <t>Fordeling af vand i 2 parallelle rør - med forskellig diameter og forskellig længde</t>
  </si>
  <si>
    <t>inkl. tryktab</t>
  </si>
  <si>
    <t>Samlet ydelse</t>
  </si>
  <si>
    <t>Rørstreng 1</t>
  </si>
  <si>
    <t>Rørstreng 2</t>
  </si>
  <si>
    <r>
      <t>Diameter;d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-mm</t>
    </r>
  </si>
  <si>
    <r>
      <t>Diameter;d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-mm</t>
    </r>
  </si>
  <si>
    <t>Længde; m</t>
  </si>
  <si>
    <t>Vandhastighed; m/sek</t>
  </si>
  <si>
    <t>k</t>
  </si>
  <si>
    <t>1 bar = 10197 mmH2O (Kilde: SBI nomogram 11, Tryktab i plastør, 1978)</t>
  </si>
  <si>
    <t>Tryktab; bar</t>
  </si>
  <si>
    <t>Tryktab; mVs</t>
  </si>
  <si>
    <t>Deleforhold, ydelse; %</t>
  </si>
  <si>
    <t>m/sek</t>
  </si>
  <si>
    <t>Bar</t>
  </si>
  <si>
    <r>
      <t>Rør-areal, dm</t>
    </r>
    <r>
      <rPr>
        <vertAlign val="superscript"/>
        <sz val="10"/>
        <rFont val="Arial"/>
        <family val="2"/>
      </rPr>
      <t>2</t>
    </r>
  </si>
  <si>
    <r>
      <t>dm</t>
    </r>
    <r>
      <rPr>
        <vertAlign val="superscript"/>
        <sz val="10"/>
        <rFont val="Arial"/>
        <family val="2"/>
      </rPr>
      <t>2</t>
    </r>
  </si>
  <si>
    <t>Udmarken 24, 7890</t>
  </si>
  <si>
    <t>Sags nr</t>
  </si>
  <si>
    <t>Intern beregning</t>
  </si>
  <si>
    <t>Tryktab / 100 m rør</t>
  </si>
  <si>
    <t>Tryktab PE-rør; beregning</t>
  </si>
  <si>
    <r>
      <t>Deleforhold;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 time</t>
    </r>
  </si>
  <si>
    <t>m3 / h</t>
  </si>
  <si>
    <t>m3/h</t>
  </si>
  <si>
    <t xml:space="preserve">Regneark ændret 10/7-2013, på "Tryktab". </t>
  </si>
  <si>
    <t>Indsattryktabskalkulation for enkeltrør og for parallelle rørstrenge</t>
  </si>
  <si>
    <t>Farmtest vanding 2013</t>
  </si>
</sst>
</file>

<file path=xl/styles.xml><?xml version="1.0" encoding="utf-8"?>
<styleSheet xmlns="http://schemas.openxmlformats.org/spreadsheetml/2006/main">
  <numFmts count="5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[$-406]d\.\ mmmm\ yyyy"/>
    <numFmt numFmtId="179" formatCode="#,##0\ &quot;kr&quot;"/>
    <numFmt numFmtId="180" formatCode="0.0%"/>
    <numFmt numFmtId="181" formatCode="#,##0.0"/>
    <numFmt numFmtId="182" formatCode="#,##0\ \h\a"/>
    <numFmt numFmtId="183" formatCode="#,##0.00\ &quot;kr&quot;"/>
    <numFmt numFmtId="184" formatCode="d\.\ mmmm\ yyyy"/>
    <numFmt numFmtId="185" formatCode="0.0"/>
    <numFmt numFmtId="186" formatCode="0.000"/>
    <numFmt numFmtId="187" formatCode="&quot;Ja&quot;;&quot;Ja&quot;;&quot;Nej&quot;"/>
    <numFmt numFmtId="188" formatCode="&quot;Sand&quot;;&quot;Sand&quot;;&quot;Falsk&quot;"/>
    <numFmt numFmtId="189" formatCode="&quot;Til&quot;;&quot;Til&quot;;&quot;Fra&quot;"/>
    <numFmt numFmtId="190" formatCode="dd/mm/yy;@"/>
    <numFmt numFmtId="191" formatCode="&quot;mVs&quot;"/>
    <numFmt numFmtId="192" formatCode="0.0\ &quot;mVs&quot;"/>
    <numFmt numFmtId="193" formatCode="0.0\ &quot;m3 pr timeVs&quot;"/>
    <numFmt numFmtId="194" formatCode="0\ &quot;m3 pr time&quot;"/>
    <numFmt numFmtId="195" formatCode="0\ &quot;m3 / time&quot;"/>
    <numFmt numFmtId="196" formatCode="0.0\ &quot;kW&quot;"/>
    <numFmt numFmtId="197" formatCode="0.0\ &quot;%&quot;"/>
    <numFmt numFmtId="198" formatCode="0.0\ &quot;hk&quot;"/>
    <numFmt numFmtId="199" formatCode="[$€-2]\ #.##000_);[Red]\([$€-2]\ #.##000\)"/>
    <numFmt numFmtId="200" formatCode="0\ &quot;kW&quot;"/>
    <numFmt numFmtId="201" formatCode="0\ &quot;mm&quot;"/>
    <numFmt numFmtId="202" formatCode="0.0\ &quot;mm&quot;"/>
    <numFmt numFmtId="203" formatCode="0\ &quot;m&quot;"/>
    <numFmt numFmtId="204" formatCode="#,##0.000"/>
    <numFmt numFmtId="205" formatCode="0\ &quot;m3/h&quot;"/>
    <numFmt numFmtId="206" formatCode="&quot;Ja&quot;;&quot;Ja&quot;;&quot;Nei&quot;"/>
    <numFmt numFmtId="207" formatCode="&quot;Sann&quot;;&quot;Sann&quot;;&quot;Usann&quot;"/>
    <numFmt numFmtId="208" formatCode="&quot;På&quot;;&quot;På&quot;;&quot;Av&quot;"/>
    <numFmt numFmtId="209" formatCode="[$€-2]\ ###,000_);[Red]\([$€-2]\ ###,000\)"/>
    <numFmt numFmtId="210" formatCode="0.0\ %"/>
    <numFmt numFmtId="211" formatCode="0.0\ &quot;m3&quot;"/>
    <numFmt numFmtId="212" formatCode="[$-414]d\.\ mmmm\ yyyy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57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>
        <color indexed="63"/>
      </right>
      <top style="thick">
        <color indexed="57"/>
      </top>
      <bottom>
        <color indexed="63"/>
      </bottom>
    </border>
    <border>
      <left style="thick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7"/>
      </right>
      <top>
        <color indexed="63"/>
      </top>
      <bottom>
        <color indexed="63"/>
      </bottom>
    </border>
    <border>
      <left style="thick">
        <color indexed="57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 style="thick">
        <color indexed="57"/>
      </left>
      <right>
        <color indexed="63"/>
      </right>
      <top>
        <color indexed="63"/>
      </top>
      <bottom style="double">
        <color indexed="57"/>
      </bottom>
    </border>
    <border>
      <left>
        <color indexed="63"/>
      </left>
      <right>
        <color indexed="63"/>
      </right>
      <top>
        <color indexed="63"/>
      </top>
      <bottom style="double">
        <color indexed="57"/>
      </bottom>
    </border>
    <border>
      <left>
        <color indexed="63"/>
      </left>
      <right style="thick">
        <color indexed="57"/>
      </right>
      <top style="thick">
        <color indexed="57"/>
      </top>
      <bottom>
        <color indexed="63"/>
      </bottom>
    </border>
    <border>
      <left>
        <color indexed="63"/>
      </left>
      <right style="thick">
        <color indexed="57"/>
      </right>
      <top>
        <color indexed="63"/>
      </top>
      <bottom style="thick">
        <color indexed="57"/>
      </bottom>
    </border>
    <border>
      <left>
        <color indexed="63"/>
      </left>
      <right style="thick">
        <color indexed="57"/>
      </right>
      <top>
        <color indexed="63"/>
      </top>
      <bottom style="double">
        <color indexed="5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16" borderId="1" applyNumberFormat="0" applyFont="0" applyAlignment="0" applyProtection="0"/>
    <xf numFmtId="0" fontId="14" fillId="17" borderId="2" applyNumberFormat="0" applyAlignment="0" applyProtection="0"/>
    <xf numFmtId="0" fontId="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8" fillId="18" borderId="3" applyNumberFormat="0" applyAlignment="0" applyProtection="0"/>
    <xf numFmtId="0" fontId="5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9" fillId="23" borderId="0" applyNumberFormat="0" applyBorder="0" applyAlignment="0" applyProtection="0"/>
    <xf numFmtId="0" fontId="20" fillId="17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19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Alignment="1" quotePrefix="1">
      <alignment horizontal="center"/>
    </xf>
    <xf numFmtId="0" fontId="8" fillId="0" borderId="0" xfId="0" applyFont="1" applyAlignment="1">
      <alignment/>
    </xf>
    <xf numFmtId="19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95" fontId="1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center"/>
    </xf>
    <xf numFmtId="19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192" fontId="1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92" fontId="0" fillId="0" borderId="15" xfId="0" applyNumberFormat="1" applyBorder="1" applyAlignment="1">
      <alignment/>
    </xf>
    <xf numFmtId="0" fontId="9" fillId="0" borderId="16" xfId="0" applyFont="1" applyBorder="1" applyAlignment="1">
      <alignment/>
    </xf>
    <xf numFmtId="0" fontId="1" fillId="0" borderId="17" xfId="0" applyFont="1" applyBorder="1" applyAlignment="1">
      <alignment/>
    </xf>
    <xf numFmtId="192" fontId="9" fillId="0" borderId="17" xfId="0" applyNumberFormat="1" applyFont="1" applyBorder="1" applyAlignment="1">
      <alignment/>
    </xf>
    <xf numFmtId="197" fontId="0" fillId="0" borderId="0" xfId="0" applyNumberFormat="1" applyBorder="1" applyAlignment="1">
      <alignment/>
    </xf>
    <xf numFmtId="198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6" fillId="0" borderId="12" xfId="0" applyFont="1" applyBorder="1" applyAlignment="1">
      <alignment/>
    </xf>
    <xf numFmtId="197" fontId="0" fillId="0" borderId="13" xfId="0" applyNumberFormat="1" applyBorder="1" applyAlignment="1">
      <alignment/>
    </xf>
    <xf numFmtId="198" fontId="0" fillId="0" borderId="13" xfId="0" applyNumberFormat="1" applyBorder="1" applyAlignment="1">
      <alignment/>
    </xf>
    <xf numFmtId="0" fontId="0" fillId="0" borderId="19" xfId="0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1" fillId="0" borderId="16" xfId="0" applyFont="1" applyBorder="1" applyAlignment="1">
      <alignment/>
    </xf>
    <xf numFmtId="196" fontId="1" fillId="0" borderId="17" xfId="0" applyNumberFormat="1" applyFont="1" applyBorder="1" applyAlignment="1">
      <alignment/>
    </xf>
    <xf numFmtId="196" fontId="1" fillId="0" borderId="2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1" fillId="0" borderId="0" xfId="0" applyFont="1" applyBorder="1" applyAlignment="1">
      <alignment horizontal="right"/>
    </xf>
    <xf numFmtId="203" fontId="1" fillId="0" borderId="0" xfId="0" applyNumberFormat="1" applyFont="1" applyBorder="1" applyAlignment="1">
      <alignment horizontal="center"/>
    </xf>
    <xf numFmtId="195" fontId="1" fillId="0" borderId="13" xfId="0" applyNumberFormat="1" applyFont="1" applyBorder="1" applyAlignment="1">
      <alignment/>
    </xf>
    <xf numFmtId="203" fontId="1" fillId="0" borderId="13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92" fontId="0" fillId="0" borderId="13" xfId="0" applyNumberFormat="1" applyBorder="1" applyAlignment="1">
      <alignment/>
    </xf>
    <xf numFmtId="192" fontId="9" fillId="0" borderId="20" xfId="0" applyNumberFormat="1" applyFont="1" applyBorder="1" applyAlignment="1">
      <alignment/>
    </xf>
    <xf numFmtId="192" fontId="1" fillId="0" borderId="13" xfId="0" applyNumberFormat="1" applyFont="1" applyBorder="1" applyAlignment="1">
      <alignment/>
    </xf>
    <xf numFmtId="192" fontId="0" fillId="0" borderId="19" xfId="0" applyNumberForma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7" fillId="23" borderId="0" xfId="0" applyNumberFormat="1" applyFont="1" applyFill="1" applyAlignment="1">
      <alignment/>
    </xf>
    <xf numFmtId="0" fontId="7" fillId="23" borderId="0" xfId="0" applyFont="1" applyFill="1" applyAlignment="1">
      <alignment/>
    </xf>
    <xf numFmtId="0" fontId="28" fillId="24" borderId="0" xfId="0" applyFont="1" applyFill="1" applyAlignment="1">
      <alignment horizontal="left"/>
    </xf>
    <xf numFmtId="0" fontId="7" fillId="24" borderId="0" xfId="0" applyFont="1" applyFill="1" applyAlignment="1">
      <alignment/>
    </xf>
    <xf numFmtId="0" fontId="5" fillId="24" borderId="0" xfId="43" applyFont="1" applyFill="1" applyAlignment="1" applyProtection="1">
      <alignment/>
      <protection/>
    </xf>
    <xf numFmtId="16" fontId="1" fillId="0" borderId="0" xfId="0" applyNumberFormat="1" applyFont="1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210" fontId="0" fillId="24" borderId="0" xfId="0" applyNumberFormat="1" applyFill="1" applyAlignment="1">
      <alignment/>
    </xf>
    <xf numFmtId="210" fontId="0" fillId="0" borderId="0" xfId="0" applyNumberFormat="1" applyAlignment="1">
      <alignment/>
    </xf>
    <xf numFmtId="211" fontId="0" fillId="0" borderId="0" xfId="0" applyNumberFormat="1" applyAlignment="1">
      <alignment/>
    </xf>
    <xf numFmtId="186" fontId="0" fillId="0" borderId="0" xfId="0" applyNumberFormat="1" applyAlignment="1">
      <alignment/>
    </xf>
    <xf numFmtId="18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Alignment="1">
      <alignment horizontal="center"/>
    </xf>
    <xf numFmtId="3" fontId="7" fillId="24" borderId="0" xfId="0" applyNumberFormat="1" applyFont="1" applyFill="1" applyAlignment="1">
      <alignment/>
    </xf>
    <xf numFmtId="3" fontId="7" fillId="24" borderId="0" xfId="0" applyNumberFormat="1" applyFont="1" applyFill="1" applyAlignment="1">
      <alignment horizontal="center"/>
    </xf>
    <xf numFmtId="0" fontId="31" fillId="0" borderId="0" xfId="0" applyFont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europa.eu/legislation_summaries/agriculture/general_framework/l60032_en.htm" TargetMode="External" /><Relationship Id="rId3" Type="http://schemas.openxmlformats.org/officeDocument/2006/relationships/hyperlink" Target="http://europa.eu/legislation_summaries/agriculture/general_framework/l60032_en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1</xdr:row>
      <xdr:rowOff>142875</xdr:rowOff>
    </xdr:from>
    <xdr:to>
      <xdr:col>14</xdr:col>
      <xdr:colOff>200025</xdr:colOff>
      <xdr:row>9</xdr:row>
      <xdr:rowOff>95250</xdr:rowOff>
    </xdr:to>
    <xdr:pic>
      <xdr:nvPicPr>
        <xdr:cNvPr id="1" name="Billed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304800"/>
          <a:ext cx="40005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27" sqref="B27"/>
    </sheetView>
  </sheetViews>
  <sheetFormatPr defaultColWidth="11.421875" defaultRowHeight="12.75"/>
  <cols>
    <col min="1" max="1" width="22.421875" style="0" customWidth="1"/>
    <col min="2" max="2" width="48.28125" style="0" customWidth="1"/>
    <col min="3" max="3" width="16.28125" style="0" customWidth="1"/>
    <col min="4" max="4" width="20.7109375" style="0" customWidth="1"/>
    <col min="5" max="5" width="13.7109375" style="0" customWidth="1"/>
    <col min="6" max="6" width="16.00390625" style="0" customWidth="1"/>
    <col min="7" max="7" width="16.7109375" style="0" customWidth="1"/>
    <col min="8" max="8" width="15.8515625" style="0" customWidth="1"/>
  </cols>
  <sheetData>
    <row r="1" ht="18">
      <c r="B1" s="3" t="s">
        <v>1</v>
      </c>
    </row>
    <row r="2" spans="1:2" ht="19.5" customHeight="1">
      <c r="A2" s="2" t="s">
        <v>50</v>
      </c>
      <c r="B2" s="53" t="s">
        <v>79</v>
      </c>
    </row>
    <row r="3" spans="1:2" ht="20.25" customHeight="1">
      <c r="A3" s="2" t="s">
        <v>2</v>
      </c>
      <c r="B3" s="54" t="s">
        <v>42</v>
      </c>
    </row>
    <row r="4" spans="1:3" ht="20.25" customHeight="1">
      <c r="A4" s="2" t="s">
        <v>3</v>
      </c>
      <c r="B4" s="54" t="s">
        <v>43</v>
      </c>
      <c r="C4" t="s">
        <v>0</v>
      </c>
    </row>
    <row r="5" spans="1:2" ht="21" customHeight="1">
      <c r="A5" s="2" t="s">
        <v>4</v>
      </c>
      <c r="B5" s="54" t="s">
        <v>44</v>
      </c>
    </row>
    <row r="7" spans="1:2" ht="15.75">
      <c r="A7" s="2" t="s">
        <v>46</v>
      </c>
      <c r="B7" s="55" t="s">
        <v>45</v>
      </c>
    </row>
    <row r="8" spans="1:2" ht="15.75">
      <c r="A8" s="2" t="s">
        <v>5</v>
      </c>
      <c r="B8" s="55"/>
    </row>
    <row r="9" spans="1:2" ht="15.75">
      <c r="A9" s="2" t="s">
        <v>47</v>
      </c>
      <c r="B9" s="57"/>
    </row>
    <row r="10" spans="1:2" ht="15.75">
      <c r="A10" s="2" t="s">
        <v>48</v>
      </c>
      <c r="B10" s="69"/>
    </row>
    <row r="11" spans="1:2" ht="15">
      <c r="A11" s="52"/>
      <c r="B11" s="68" t="s">
        <v>0</v>
      </c>
    </row>
    <row r="12" spans="1:2" ht="15.75">
      <c r="A12" s="2" t="s">
        <v>28</v>
      </c>
      <c r="B12" s="56" t="s">
        <v>69</v>
      </c>
    </row>
    <row r="13" ht="12.75">
      <c r="A13" s="4"/>
    </row>
    <row r="14" ht="12.75">
      <c r="A14" s="1" t="s">
        <v>49</v>
      </c>
    </row>
    <row r="15" spans="1:2" ht="12.75">
      <c r="A15" s="41">
        <v>41465</v>
      </c>
      <c r="B15" s="52" t="s">
        <v>77</v>
      </c>
    </row>
    <row r="16" spans="1:2" ht="12.75">
      <c r="A16" s="58"/>
      <c r="B16" t="s">
        <v>78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9"/>
  <sheetViews>
    <sheetView tabSelected="1" zoomScalePageLayoutView="0" workbookViewId="0" topLeftCell="A1">
      <selection activeCell="L15" sqref="L15"/>
    </sheetView>
  </sheetViews>
  <sheetFormatPr defaultColWidth="11.421875" defaultRowHeight="12.75"/>
  <cols>
    <col min="1" max="1" width="2.00390625" style="0" customWidth="1"/>
    <col min="2" max="2" width="21.140625" style="0" customWidth="1"/>
    <col min="3" max="3" width="12.7109375" style="0" customWidth="1"/>
    <col min="4" max="5" width="13.57421875" style="0" customWidth="1"/>
    <col min="6" max="6" width="14.421875" style="0" customWidth="1"/>
    <col min="7" max="7" width="12.8515625" style="0" customWidth="1"/>
  </cols>
  <sheetData>
    <row r="2" ht="15.75">
      <c r="A2" s="2" t="str">
        <f>Inddata!B2</f>
        <v>Farmtest vanding 2013</v>
      </c>
    </row>
    <row r="3" ht="15">
      <c r="A3" s="7" t="str">
        <f>Inddata!B3</f>
        <v>Videncenter for Landbrug | Planteproduktion</v>
      </c>
    </row>
    <row r="4" ht="15">
      <c r="A4" s="7" t="str">
        <f>Inddata!B4</f>
        <v>Agro Foodpark 15, Skejby</v>
      </c>
    </row>
    <row r="5" spans="1:6" ht="18">
      <c r="A5" s="7" t="str">
        <f>Inddata!B5</f>
        <v>8200 Århus N</v>
      </c>
      <c r="F5" s="40" t="s">
        <v>26</v>
      </c>
    </row>
    <row r="8" spans="6:7" ht="12.75">
      <c r="F8" s="6"/>
      <c r="G8" s="5">
        <v>41465</v>
      </c>
    </row>
    <row r="9" spans="6:15" ht="15">
      <c r="F9" s="6"/>
      <c r="G9" s="5"/>
      <c r="I9" s="70"/>
      <c r="J9" s="70"/>
      <c r="K9" s="70"/>
      <c r="L9" s="70"/>
      <c r="M9" s="70"/>
      <c r="N9" s="70"/>
      <c r="O9" s="70"/>
    </row>
    <row r="10" spans="2:7" ht="12.75">
      <c r="B10" s="1" t="s">
        <v>28</v>
      </c>
      <c r="C10" s="1" t="str">
        <f>Inddata!B12</f>
        <v>Udmarken 24, 7890</v>
      </c>
      <c r="F10" s="66" t="s">
        <v>70</v>
      </c>
      <c r="G10" s="67">
        <f>Inddata!B10</f>
        <v>0</v>
      </c>
    </row>
    <row r="11" ht="13.5" thickBot="1"/>
    <row r="12" spans="2:7" ht="13.5" thickTop="1">
      <c r="B12" s="11"/>
      <c r="C12" s="12"/>
      <c r="D12" s="12"/>
      <c r="E12" s="12"/>
      <c r="F12" s="12"/>
      <c r="G12" s="30"/>
    </row>
    <row r="13" spans="1:7" ht="20.25">
      <c r="A13" s="9"/>
      <c r="B13" s="31" t="s">
        <v>23</v>
      </c>
      <c r="C13" s="14"/>
      <c r="D13" s="14"/>
      <c r="E13" s="14"/>
      <c r="F13" s="14"/>
      <c r="G13" s="16"/>
    </row>
    <row r="14" spans="1:7" ht="16.5" customHeight="1">
      <c r="A14" s="9"/>
      <c r="B14" s="13"/>
      <c r="C14" s="14"/>
      <c r="D14" s="14"/>
      <c r="E14" s="14"/>
      <c r="F14" s="14"/>
      <c r="G14" s="16"/>
    </row>
    <row r="15" spans="1:7" ht="16.5" customHeight="1">
      <c r="A15" s="9"/>
      <c r="B15" s="13"/>
      <c r="C15" s="14"/>
      <c r="D15" s="35" t="s">
        <v>12</v>
      </c>
      <c r="E15" s="35" t="s">
        <v>13</v>
      </c>
      <c r="F15" s="35" t="s">
        <v>14</v>
      </c>
      <c r="G15" s="36" t="s">
        <v>22</v>
      </c>
    </row>
    <row r="16" spans="1:7" ht="16.5" customHeight="1">
      <c r="A16" s="9"/>
      <c r="B16" s="13"/>
      <c r="C16" s="14"/>
      <c r="D16" s="15">
        <v>40</v>
      </c>
      <c r="E16" s="15">
        <v>40</v>
      </c>
      <c r="F16" s="15">
        <v>0</v>
      </c>
      <c r="G16" s="44">
        <v>0</v>
      </c>
    </row>
    <row r="17" spans="1:7" ht="16.5" customHeight="1">
      <c r="A17" s="9"/>
      <c r="B17" s="13"/>
      <c r="C17" s="42" t="s">
        <v>29</v>
      </c>
      <c r="D17" s="43">
        <v>300</v>
      </c>
      <c r="E17" s="43">
        <v>300</v>
      </c>
      <c r="F17" s="43">
        <v>0</v>
      </c>
      <c r="G17" s="45">
        <v>0</v>
      </c>
    </row>
    <row r="18" spans="1:7" ht="16.5" customHeight="1">
      <c r="A18" s="9"/>
      <c r="B18" s="13"/>
      <c r="C18" s="20"/>
      <c r="D18" s="18" t="s">
        <v>36</v>
      </c>
      <c r="E18" s="18" t="s">
        <v>37</v>
      </c>
      <c r="F18" s="18" t="s">
        <v>27</v>
      </c>
      <c r="G18" s="46" t="s">
        <v>27</v>
      </c>
    </row>
    <row r="19" spans="1:7" ht="16.5" customHeight="1">
      <c r="A19" s="9"/>
      <c r="B19" s="17" t="s">
        <v>15</v>
      </c>
      <c r="C19" s="18" t="s">
        <v>16</v>
      </c>
      <c r="G19" s="16"/>
    </row>
    <row r="20" spans="1:7" ht="16.5" customHeight="1">
      <c r="A20" s="9"/>
      <c r="B20" s="13" t="s">
        <v>6</v>
      </c>
      <c r="C20" s="14"/>
      <c r="D20" s="19">
        <v>40</v>
      </c>
      <c r="E20" s="19">
        <v>40</v>
      </c>
      <c r="F20" s="19">
        <v>40</v>
      </c>
      <c r="G20" s="47">
        <v>40</v>
      </c>
    </row>
    <row r="21" spans="1:7" ht="16.5" customHeight="1">
      <c r="A21" s="9"/>
      <c r="B21" s="13" t="s">
        <v>38</v>
      </c>
      <c r="C21" s="14"/>
      <c r="D21" s="19">
        <v>22</v>
      </c>
      <c r="E21" s="19"/>
      <c r="F21" s="19"/>
      <c r="G21" s="47"/>
    </row>
    <row r="22" spans="1:12" ht="16.5" customHeight="1">
      <c r="A22" s="9"/>
      <c r="B22" s="13" t="s">
        <v>39</v>
      </c>
      <c r="C22" s="14"/>
      <c r="D22" s="19">
        <v>0</v>
      </c>
      <c r="E22" s="19">
        <v>11.9</v>
      </c>
      <c r="F22" s="19">
        <v>0</v>
      </c>
      <c r="G22" s="47">
        <v>0</v>
      </c>
      <c r="J22">
        <v>0.43</v>
      </c>
      <c r="K22">
        <v>5.5</v>
      </c>
      <c r="L22">
        <f>J22*K22</f>
        <v>2.3649999999999998</v>
      </c>
    </row>
    <row r="23" spans="1:7" ht="16.5" customHeight="1">
      <c r="A23" s="9"/>
      <c r="B23" s="13" t="s">
        <v>40</v>
      </c>
      <c r="C23" s="14"/>
      <c r="D23" s="19"/>
      <c r="E23" s="19"/>
      <c r="F23" s="19"/>
      <c r="G23" s="47"/>
    </row>
    <row r="24" spans="1:7" ht="16.5" customHeight="1">
      <c r="A24" s="9"/>
      <c r="B24" s="13" t="s">
        <v>41</v>
      </c>
      <c r="C24" s="14"/>
      <c r="D24" s="19">
        <v>4</v>
      </c>
      <c r="E24" s="19">
        <v>4</v>
      </c>
      <c r="F24" s="19"/>
      <c r="G24" s="47"/>
    </row>
    <row r="25" spans="1:7" ht="16.5" customHeight="1">
      <c r="A25" s="9"/>
      <c r="B25" s="13" t="s">
        <v>17</v>
      </c>
      <c r="C25" s="14"/>
      <c r="D25" s="19"/>
      <c r="E25" s="19"/>
      <c r="F25" s="19"/>
      <c r="G25" s="47"/>
    </row>
    <row r="26" spans="1:7" ht="16.5" customHeight="1">
      <c r="A26" s="9"/>
      <c r="B26" s="13" t="s">
        <v>30</v>
      </c>
      <c r="C26" s="14"/>
      <c r="D26" s="19"/>
      <c r="E26" s="19"/>
      <c r="F26" s="19"/>
      <c r="G26" s="47">
        <v>4</v>
      </c>
    </row>
    <row r="27" spans="1:7" ht="16.5" customHeight="1">
      <c r="A27" s="9"/>
      <c r="B27" s="13" t="s">
        <v>7</v>
      </c>
      <c r="C27" s="14"/>
      <c r="D27" s="19">
        <v>15</v>
      </c>
      <c r="E27" s="19">
        <v>15</v>
      </c>
      <c r="F27" s="19">
        <v>17</v>
      </c>
      <c r="G27" s="47">
        <v>17</v>
      </c>
    </row>
    <row r="28" spans="1:7" ht="16.5" customHeight="1">
      <c r="A28" s="9"/>
      <c r="B28" s="13" t="s">
        <v>8</v>
      </c>
      <c r="C28" s="14"/>
      <c r="D28" s="19">
        <v>15</v>
      </c>
      <c r="E28" s="19">
        <v>15</v>
      </c>
      <c r="F28" s="19">
        <v>16</v>
      </c>
      <c r="G28" s="47">
        <v>16</v>
      </c>
    </row>
    <row r="29" spans="1:7" ht="16.5" customHeight="1">
      <c r="A29" s="9"/>
      <c r="B29" s="13" t="s">
        <v>9</v>
      </c>
      <c r="C29" s="14"/>
      <c r="D29" s="19">
        <v>0</v>
      </c>
      <c r="E29" s="19">
        <v>0</v>
      </c>
      <c r="F29" s="19">
        <v>0</v>
      </c>
      <c r="G29" s="47">
        <v>0</v>
      </c>
    </row>
    <row r="30" spans="1:7" ht="16.5" customHeight="1" thickBot="1">
      <c r="A30" s="9"/>
      <c r="B30" s="25" t="s">
        <v>10</v>
      </c>
      <c r="C30" s="26"/>
      <c r="D30" s="27">
        <f>SUM(D20:D29)</f>
        <v>96</v>
      </c>
      <c r="E30" s="27">
        <f>SUM(E20:E29)</f>
        <v>85.9</v>
      </c>
      <c r="F30" s="27">
        <f>SUM(F20:F29)</f>
        <v>73</v>
      </c>
      <c r="G30" s="48">
        <f>SUM(G20:G29)</f>
        <v>77</v>
      </c>
    </row>
    <row r="31" spans="1:7" ht="16.5" customHeight="1" thickTop="1">
      <c r="A31" s="9"/>
      <c r="B31" s="17"/>
      <c r="C31" s="20"/>
      <c r="D31" s="21"/>
      <c r="E31" s="21"/>
      <c r="F31" s="21"/>
      <c r="G31" s="49"/>
    </row>
    <row r="32" spans="1:7" ht="16.5" customHeight="1" thickBot="1">
      <c r="A32" s="9"/>
      <c r="B32" s="22" t="s">
        <v>11</v>
      </c>
      <c r="C32" s="23"/>
      <c r="D32" s="24">
        <f>D30-D28</f>
        <v>81</v>
      </c>
      <c r="E32" s="24">
        <f>E30-E28</f>
        <v>70.9</v>
      </c>
      <c r="F32" s="24">
        <f>F30-F28</f>
        <v>57</v>
      </c>
      <c r="G32" s="50">
        <f>G30-G28</f>
        <v>61</v>
      </c>
    </row>
    <row r="33" spans="1:7" ht="16.5" customHeight="1" thickTop="1">
      <c r="A33" s="9"/>
      <c r="D33" s="10"/>
      <c r="E33" s="10"/>
      <c r="F33" s="10"/>
      <c r="G33" s="10"/>
    </row>
    <row r="34" spans="1:7" ht="16.5" customHeight="1" thickBot="1">
      <c r="A34" s="9"/>
      <c r="D34" s="10"/>
      <c r="E34" s="10"/>
      <c r="F34" s="10"/>
      <c r="G34" s="10"/>
    </row>
    <row r="35" spans="1:7" ht="16.5" customHeight="1" thickTop="1">
      <c r="A35" s="9"/>
      <c r="B35" s="11"/>
      <c r="C35" s="12"/>
      <c r="D35" s="12"/>
      <c r="E35" s="12"/>
      <c r="F35" s="12"/>
      <c r="G35" s="30"/>
    </row>
    <row r="36" spans="1:7" ht="16.5" customHeight="1">
      <c r="A36" s="9"/>
      <c r="B36" s="31" t="s">
        <v>18</v>
      </c>
      <c r="C36" s="14"/>
      <c r="D36" s="14"/>
      <c r="E36" s="14"/>
      <c r="F36" s="14"/>
      <c r="G36" s="16"/>
    </row>
    <row r="37" spans="1:7" ht="16.5" customHeight="1">
      <c r="A37" s="9"/>
      <c r="B37" s="13" t="s">
        <v>19</v>
      </c>
      <c r="C37" s="14"/>
      <c r="D37" s="28">
        <v>70</v>
      </c>
      <c r="E37" s="28">
        <v>70</v>
      </c>
      <c r="F37" s="28">
        <v>70</v>
      </c>
      <c r="G37" s="32">
        <v>78</v>
      </c>
    </row>
    <row r="38" spans="1:7" ht="16.5" customHeight="1" thickBot="1">
      <c r="A38" s="9"/>
      <c r="B38" s="37" t="s">
        <v>20</v>
      </c>
      <c r="C38" s="26"/>
      <c r="D38" s="38">
        <f>D16*D30/(3.67*D37)</f>
        <v>14.947450369793696</v>
      </c>
      <c r="E38" s="38">
        <f>E16*E30/(3.67*E37)</f>
        <v>13.374854028804984</v>
      </c>
      <c r="F38" s="38">
        <f>F16*F30/(3.67*F37)</f>
        <v>0</v>
      </c>
      <c r="G38" s="39">
        <f>G16*G30/(3.67*G37)</f>
        <v>0</v>
      </c>
    </row>
    <row r="39" spans="1:7" ht="16.5" customHeight="1" thickTop="1">
      <c r="A39" s="9"/>
      <c r="B39" s="13" t="s">
        <v>21</v>
      </c>
      <c r="C39" s="14"/>
      <c r="D39" s="29">
        <f>D38/0.736</f>
        <v>20.309035828524046</v>
      </c>
      <c r="E39" s="29">
        <f>E38/0.736</f>
        <v>18.172356017398076</v>
      </c>
      <c r="F39" s="29">
        <f>F38/0.736</f>
        <v>0</v>
      </c>
      <c r="G39" s="33">
        <f>G38/0.736</f>
        <v>0</v>
      </c>
    </row>
    <row r="40" spans="1:7" ht="16.5" customHeight="1" thickBot="1">
      <c r="A40" s="9"/>
      <c r="B40" s="22"/>
      <c r="C40" s="23"/>
      <c r="D40" s="23"/>
      <c r="E40" s="23"/>
      <c r="F40" s="23"/>
      <c r="G40" s="34"/>
    </row>
    <row r="41" ht="16.5" customHeight="1" thickTop="1">
      <c r="A41" s="9"/>
    </row>
    <row r="42" ht="16.5" customHeight="1">
      <c r="A42" s="1" t="s">
        <v>25</v>
      </c>
    </row>
    <row r="43" ht="16.5" customHeight="1">
      <c r="A43" t="s">
        <v>24</v>
      </c>
    </row>
    <row r="44" ht="15.75">
      <c r="B44" s="8"/>
    </row>
    <row r="45" ht="15.75">
      <c r="B45" s="8"/>
    </row>
    <row r="46" ht="15.75">
      <c r="B46" s="8"/>
    </row>
    <row r="48" ht="20.25">
      <c r="B48" s="9" t="s">
        <v>71</v>
      </c>
    </row>
    <row r="49" ht="20.25">
      <c r="B49" s="9" t="s">
        <v>73</v>
      </c>
    </row>
    <row r="50" spans="2:4" ht="409.5">
      <c r="B50" s="1" t="s">
        <v>35</v>
      </c>
      <c r="C50" s="59">
        <v>60</v>
      </c>
      <c r="D50" s="1" t="s">
        <v>75</v>
      </c>
    </row>
    <row r="51" spans="2:5" ht="409.5">
      <c r="B51" s="1"/>
      <c r="C51" s="4" t="s">
        <v>54</v>
      </c>
      <c r="D51" s="4"/>
      <c r="E51" s="4"/>
    </row>
    <row r="52" spans="2:6" ht="15.75">
      <c r="B52" s="52" t="s">
        <v>56</v>
      </c>
      <c r="C52" s="60">
        <v>160</v>
      </c>
      <c r="D52" s="52" t="s">
        <v>33</v>
      </c>
      <c r="E52" s="4"/>
      <c r="F52" s="52"/>
    </row>
    <row r="53" spans="2:6" ht="15.75">
      <c r="B53" s="52" t="s">
        <v>57</v>
      </c>
      <c r="C53" s="60">
        <v>150.2</v>
      </c>
      <c r="D53" s="52" t="s">
        <v>33</v>
      </c>
      <c r="E53" s="4"/>
      <c r="F53" s="52"/>
    </row>
    <row r="54" spans="2:6" ht="409.5">
      <c r="B54" s="52" t="s">
        <v>58</v>
      </c>
      <c r="C54" s="60">
        <v>100</v>
      </c>
      <c r="D54" s="52" t="s">
        <v>32</v>
      </c>
      <c r="E54" s="4"/>
      <c r="F54" s="52"/>
    </row>
    <row r="55" spans="2:6" ht="14.25">
      <c r="B55" s="52" t="s">
        <v>67</v>
      </c>
      <c r="C55" s="64">
        <f>(POWER(C53/200,2)*PI())</f>
        <v>1.7718613982172964</v>
      </c>
      <c r="D55" s="65" t="s">
        <v>68</v>
      </c>
      <c r="E55" s="4"/>
      <c r="F55" s="65"/>
    </row>
    <row r="56" spans="2:6" ht="409.5">
      <c r="B56" s="52" t="s">
        <v>59</v>
      </c>
      <c r="C56" s="64">
        <f>C50/3600/(POWER(C53/2000,2)*PI())</f>
        <v>0.9406303835861718</v>
      </c>
      <c r="D56" s="52" t="s">
        <v>65</v>
      </c>
      <c r="E56" s="64"/>
      <c r="F56" s="52"/>
    </row>
    <row r="57" spans="2:7" ht="409.5">
      <c r="B57" s="52" t="s">
        <v>60</v>
      </c>
      <c r="C57">
        <v>0.017</v>
      </c>
      <c r="G57" s="52" t="s">
        <v>61</v>
      </c>
    </row>
    <row r="58" spans="2:6" ht="409.5">
      <c r="B58" s="52" t="s">
        <v>62</v>
      </c>
      <c r="C58" s="64">
        <f>C54*POWER(C56,2)*C57*10/(C53*2)</f>
        <v>0.050071084603638384</v>
      </c>
      <c r="D58" s="52" t="s">
        <v>66</v>
      </c>
      <c r="E58" s="64"/>
      <c r="F58" s="52"/>
    </row>
    <row r="59" spans="2:6" ht="409.5">
      <c r="B59" s="52" t="s">
        <v>63</v>
      </c>
      <c r="C59" s="64">
        <f>C58*10.197</f>
        <v>0.5105748497033006</v>
      </c>
      <c r="D59" s="52" t="s">
        <v>34</v>
      </c>
      <c r="E59" s="64"/>
      <c r="F59" s="52"/>
    </row>
    <row r="61" spans="2:4" ht="409.5">
      <c r="B61" s="52" t="s">
        <v>72</v>
      </c>
      <c r="C61" s="64">
        <f>C59*100/C54</f>
        <v>0.5105748497033006</v>
      </c>
      <c r="D61" s="52" t="s">
        <v>34</v>
      </c>
    </row>
    <row r="64" ht="18">
      <c r="B64" s="3" t="s">
        <v>51</v>
      </c>
    </row>
    <row r="65" ht="18">
      <c r="B65" s="51" t="s">
        <v>52</v>
      </c>
    </row>
    <row r="66" spans="2:4" ht="409.5">
      <c r="B66" s="1" t="s">
        <v>53</v>
      </c>
      <c r="C66" s="59">
        <v>120</v>
      </c>
      <c r="D66" s="1" t="s">
        <v>76</v>
      </c>
    </row>
    <row r="67" spans="2:5" ht="409.5">
      <c r="B67" s="1"/>
      <c r="C67" s="4" t="s">
        <v>54</v>
      </c>
      <c r="D67" s="4"/>
      <c r="E67" s="4" t="s">
        <v>55</v>
      </c>
    </row>
    <row r="68" spans="2:6" ht="15.75">
      <c r="B68" s="52" t="s">
        <v>56</v>
      </c>
      <c r="C68" s="60">
        <v>140</v>
      </c>
      <c r="D68" s="52" t="s">
        <v>33</v>
      </c>
      <c r="E68" s="60">
        <v>160</v>
      </c>
      <c r="F68" s="52" t="s">
        <v>33</v>
      </c>
    </row>
    <row r="69" spans="2:6" ht="15.75">
      <c r="B69" s="52" t="s">
        <v>57</v>
      </c>
      <c r="C69" s="60">
        <v>131.4</v>
      </c>
      <c r="D69" s="52" t="s">
        <v>33</v>
      </c>
      <c r="E69" s="60">
        <v>150.2</v>
      </c>
      <c r="F69" s="52" t="s">
        <v>33</v>
      </c>
    </row>
    <row r="70" spans="2:6" ht="409.5">
      <c r="B70" s="52" t="s">
        <v>58</v>
      </c>
      <c r="C70" s="60">
        <v>400</v>
      </c>
      <c r="D70" s="52" t="s">
        <v>32</v>
      </c>
      <c r="E70" s="60">
        <v>300</v>
      </c>
      <c r="F70" s="52" t="s">
        <v>31</v>
      </c>
    </row>
    <row r="71" spans="2:5" ht="409.5">
      <c r="B71" s="52" t="s">
        <v>64</v>
      </c>
      <c r="C71" s="61">
        <v>0.382</v>
      </c>
      <c r="E71" s="62">
        <f>1-C71</f>
        <v>0.618</v>
      </c>
    </row>
    <row r="72" spans="2:5" ht="14.25">
      <c r="B72" s="52" t="s">
        <v>74</v>
      </c>
      <c r="C72" s="63">
        <f>C71*C66</f>
        <v>45.84</v>
      </c>
      <c r="E72" s="63">
        <f>C66-C72</f>
        <v>74.16</v>
      </c>
    </row>
    <row r="73" spans="2:6" ht="14.25">
      <c r="B73" s="52" t="s">
        <v>67</v>
      </c>
      <c r="C73" s="64">
        <f>(POWER(C69/200,2)*PI())</f>
        <v>1.3560653273293808</v>
      </c>
      <c r="D73" s="65" t="s">
        <v>68</v>
      </c>
      <c r="E73" s="64">
        <f>(POWER(E69/200,2)*PI())</f>
        <v>1.7718613982172964</v>
      </c>
      <c r="F73" s="65" t="s">
        <v>68</v>
      </c>
    </row>
    <row r="74" spans="2:6" ht="409.5">
      <c r="B74" s="52" t="s">
        <v>59</v>
      </c>
      <c r="C74" s="64">
        <f>C72/3600/(POWER(C69/2000,2)*PI())</f>
        <v>0.9389911442105973</v>
      </c>
      <c r="D74" s="52" t="s">
        <v>65</v>
      </c>
      <c r="E74" s="64">
        <f>E72/3600/(POWER(E69/2000,2)*PI())</f>
        <v>1.1626191541125084</v>
      </c>
      <c r="F74" s="52" t="s">
        <v>65</v>
      </c>
    </row>
    <row r="75" spans="2:7" ht="409.5">
      <c r="B75" s="52" t="s">
        <v>60</v>
      </c>
      <c r="C75">
        <v>0.017</v>
      </c>
      <c r="E75">
        <v>0.017</v>
      </c>
      <c r="G75" s="52" t="s">
        <v>61</v>
      </c>
    </row>
    <row r="76" spans="2:6" ht="409.5">
      <c r="B76" s="52" t="s">
        <v>62</v>
      </c>
      <c r="C76" s="64">
        <f>C70*POWER(C74,2)*C75*10/(C69*2)</f>
        <v>0.22814268297413628</v>
      </c>
      <c r="D76" s="52" t="s">
        <v>66</v>
      </c>
      <c r="E76" s="64">
        <f>E70*POWER(E74,2)*E75*10/(E69*2)</f>
        <v>0.22948018699391987</v>
      </c>
      <c r="F76" s="52" t="s">
        <v>66</v>
      </c>
    </row>
    <row r="77" spans="2:6" ht="409.5">
      <c r="B77" s="52" t="s">
        <v>63</v>
      </c>
      <c r="C77" s="64">
        <f>C76*10.197</f>
        <v>2.3263709382872677</v>
      </c>
      <c r="D77" s="52" t="s">
        <v>34</v>
      </c>
      <c r="E77" s="64">
        <f>E76*10.197</f>
        <v>2.340009466777001</v>
      </c>
      <c r="F77" s="52" t="s">
        <v>34</v>
      </c>
    </row>
    <row r="79" spans="2:6" ht="409.5">
      <c r="B79" s="52" t="s">
        <v>72</v>
      </c>
      <c r="C79" s="64">
        <f>C77*100/C70</f>
        <v>0.5815927345718169</v>
      </c>
      <c r="D79" s="52" t="s">
        <v>34</v>
      </c>
      <c r="E79" s="64">
        <f>E77*100/E70</f>
        <v>0.7800031555923336</v>
      </c>
      <c r="F79" s="52" t="s">
        <v>34</v>
      </c>
    </row>
  </sheetData>
  <sheetProtection/>
  <printOptions/>
  <pageMargins left="0.75" right="0.53" top="0.59" bottom="1" header="0" footer="0"/>
  <pageSetup horizontalDpi="600" verticalDpi="600" orientation="portrait" paperSize="9" r:id="rId2"/>
  <headerFooter alignWithMargins="0">
    <oddFooter>&amp;LByggeri &amp;&amp; Teknik I/S&amp;CTlf. 97 13 12 11&amp;RSide &amp;P à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Byggeri &amp; Teknik I/S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FarmTest - Optimering af markvandingsanlæg</dc:title>
  <dc:subject/>
  <dc:creator>Gunnar Schmidt</dc:creator>
  <cp:keywords/>
  <dc:description/>
  <cp:lastModifiedBy>Lotte Buchtrup Hornbek</cp:lastModifiedBy>
  <cp:lastPrinted>2013-07-10T21:20:02Z</cp:lastPrinted>
  <dcterms:created xsi:type="dcterms:W3CDTF">2003-07-22T12:41:13Z</dcterms:created>
  <dcterms:modified xsi:type="dcterms:W3CDTF">2014-06-04T11:56:37Z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LBINFO-109-23594</vt:lpwstr>
  </property>
  <property fmtid="{D5CDD505-2E9C-101B-9397-08002B2CF9AE}" pid="3" name="_dlc_DocIdItemGuid">
    <vt:lpwstr>34c1e59c-136a-44a5-bb98-19238e12714a</vt:lpwstr>
  </property>
  <property fmtid="{D5CDD505-2E9C-101B-9397-08002B2CF9AE}" pid="4" name="_dlc_DocIdUrl">
    <vt:lpwstr>https://www.landbrugsinfo.dk/Diverse/projektfinansiering/_layouts/DocIdRedir.aspx?ID=LBINFO-109-23594, LBINFO-109-23594</vt:lpwstr>
  </property>
  <property fmtid="{D5CDD505-2E9C-101B-9397-08002B2CF9AE}" pid="5" name="PublishingPageContent">
    <vt:lpwstr/>
  </property>
  <property fmtid="{D5CDD505-2E9C-101B-9397-08002B2CF9AE}" pid="6" name="Revisionsdato">
    <vt:lpwstr>2014-06-04T12:04:00Z</vt:lpwstr>
  </property>
  <property fmtid="{D5CDD505-2E9C-101B-9397-08002B2CF9AE}" pid="7" name="HideInRollups">
    <vt:lpwstr>0</vt:lpwstr>
  </property>
  <property fmtid="{D5CDD505-2E9C-101B-9397-08002B2CF9AE}" pid="8" name="Projekter">
    <vt:lpwstr>753;#Optimering af mark- og kulturteknik i planteproduktionen</vt:lpwstr>
  </property>
  <property fmtid="{D5CDD505-2E9C-101B-9397-08002B2CF9AE}" pid="9" name="PermalinkID">
    <vt:lpwstr>9e4abc1c-f40a-4b23-b9e1-279bda45b5f4</vt:lpwstr>
  </property>
  <property fmtid="{D5CDD505-2E9C-101B-9397-08002B2CF9AE}" pid="10" name="Ansvarligafdeling">
    <vt:lpwstr>33</vt:lpwstr>
  </property>
  <property fmtid="{D5CDD505-2E9C-101B-9397-08002B2CF9AE}" pid="11" name="Informationsserie">
    <vt:lpwstr/>
  </property>
  <property fmtid="{D5CDD505-2E9C-101B-9397-08002B2CF9AE}" pid="12" name="WebInfoSubjects">
    <vt:lpwstr/>
  </property>
  <property fmtid="{D5CDD505-2E9C-101B-9397-08002B2CF9AE}" pid="13" name="PublishingRollupImage">
    <vt:lpwstr/>
  </property>
  <property fmtid="{D5CDD505-2E9C-101B-9397-08002B2CF9AE}" pid="14" name="Noegleord">
    <vt:lpwstr/>
  </property>
  <property fmtid="{D5CDD505-2E9C-101B-9397-08002B2CF9AE}" pid="15" name="Audience">
    <vt:lpwstr/>
  </property>
  <property fmtid="{D5CDD505-2E9C-101B-9397-08002B2CF9AE}" pid="16" name="Sprogvalg">
    <vt:lpwstr>2</vt:lpwstr>
  </property>
  <property fmtid="{D5CDD505-2E9C-101B-9397-08002B2CF9AE}" pid="17" name="ArticleStartDate">
    <vt:lpwstr>2014-06-04T14:05:41Z</vt:lpwstr>
  </property>
  <property fmtid="{D5CDD505-2E9C-101B-9397-08002B2CF9AE}" pid="18" name="ArticleByLine">
    <vt:lpwstr/>
  </property>
  <property fmtid="{D5CDD505-2E9C-101B-9397-08002B2CF9AE}" pid="19" name="Bekraeftelsesdato">
    <vt:lpwstr>2014-06-04T14:04:00Z</vt:lpwstr>
  </property>
  <property fmtid="{D5CDD505-2E9C-101B-9397-08002B2CF9AE}" pid="20" name="HitCount">
    <vt:lpwstr>0</vt:lpwstr>
  </property>
  <property fmtid="{D5CDD505-2E9C-101B-9397-08002B2CF9AE}" pid="21" name="PublishingImageCaption">
    <vt:lpwstr/>
  </property>
  <property fmtid="{D5CDD505-2E9C-101B-9397-08002B2CF9AE}" pid="22" name="NetSkabelonValue">
    <vt:lpwstr/>
  </property>
  <property fmtid="{D5CDD505-2E9C-101B-9397-08002B2CF9AE}" pid="23" name="PublishingContactEmail">
    <vt:lpwstr/>
  </property>
  <property fmtid="{D5CDD505-2E9C-101B-9397-08002B2CF9AE}" pid="24" name="Arkiveringsdato">
    <vt:lpwstr>2015-06-04T00:00:00Z</vt:lpwstr>
  </property>
  <property fmtid="{D5CDD505-2E9C-101B-9397-08002B2CF9AE}" pid="25" name="GammelURL">
    <vt:lpwstr/>
  </property>
  <property fmtid="{D5CDD505-2E9C-101B-9397-08002B2CF9AE}" pid="26" name="PublishingPageImage">
    <vt:lpwstr/>
  </property>
  <property fmtid="{D5CDD505-2E9C-101B-9397-08002B2CF9AE}" pid="27" name="SummaryLinks">
    <vt:lpwstr>&lt;div title="_schemaversion" id="_3"&gt;
  &lt;div title="_view"&gt;
    &lt;span title="_columns"&gt;1&lt;/span&gt;
    &lt;span title="_linkstyle"&gt;&lt;/span&gt;
    &lt;span title="_groupstyle"&gt;&lt;/span&gt;
  &lt;/div&gt;
&lt;/div&gt;</vt:lpwstr>
  </property>
  <property fmtid="{D5CDD505-2E9C-101B-9397-08002B2CF9AE}" pid="28" name="Forfattere">
    <vt:lpwstr>20189;#i:0e.t|dlbr idp|lckrf@prod.dli</vt:lpwstr>
  </property>
  <property fmtid="{D5CDD505-2E9C-101B-9397-08002B2CF9AE}" pid="29" name="PublishingContactPicture">
    <vt:lpwstr/>
  </property>
  <property fmtid="{D5CDD505-2E9C-101B-9397-08002B2CF9AE}" pid="30" name="Ingen besked ved arkivering">
    <vt:lpwstr>1</vt:lpwstr>
  </property>
  <property fmtid="{D5CDD505-2E9C-101B-9397-08002B2CF9AE}" pid="31" name="IsHiddenFromRollup">
    <vt:lpwstr>0</vt:lpwstr>
  </property>
  <property fmtid="{D5CDD505-2E9C-101B-9397-08002B2CF9AE}" pid="32" name="WebInfoMultiSelect">
    <vt:lpwstr/>
  </property>
  <property fmtid="{D5CDD505-2E9C-101B-9397-08002B2CF9AE}" pid="33" name="PublishingContactName">
    <vt:lpwstr/>
  </property>
  <property fmtid="{D5CDD505-2E9C-101B-9397-08002B2CF9AE}" pid="34" name="Rettighedsgruppe">
    <vt:lpwstr>2</vt:lpwstr>
  </property>
  <property fmtid="{D5CDD505-2E9C-101B-9397-08002B2CF9AE}" pid="35" name="Comments">
    <vt:lpwstr>Rådata.</vt:lpwstr>
  </property>
  <property fmtid="{D5CDD505-2E9C-101B-9397-08002B2CF9AE}" pid="36" name="display_urn:schemas-microsoft-com:office:office#Forfattere">
    <vt:lpwstr>Kirsten Friis (LCKRF)</vt:lpwstr>
  </property>
  <property fmtid="{D5CDD505-2E9C-101B-9397-08002B2CF9AE}" pid="37" name="Listekode">
    <vt:lpwstr/>
  </property>
  <property fmtid="{D5CDD505-2E9C-101B-9397-08002B2CF9AE}" pid="38" name="Nummer">
    <vt:lpwstr/>
  </property>
  <property fmtid="{D5CDD505-2E9C-101B-9397-08002B2CF9AE}" pid="39" name="Afsender">
    <vt:lpwstr>2</vt:lpwstr>
  </property>
  <property fmtid="{D5CDD505-2E9C-101B-9397-08002B2CF9AE}" pid="40" name="EnclosureFor">
    <vt:lpwstr/>
  </property>
  <property fmtid="{D5CDD505-2E9C-101B-9397-08002B2CF9AE}" pid="41" name="AllowComments">
    <vt:lpwstr>1</vt:lpwstr>
  </property>
  <property fmtid="{D5CDD505-2E9C-101B-9397-08002B2CF9AE}" pid="42" name="DisplayComments">
    <vt:lpwstr>1</vt:lpwstr>
  </property>
  <property fmtid="{D5CDD505-2E9C-101B-9397-08002B2CF9AE}" pid="43" name="KnowledgeArticle">
    <vt:lpwstr>0</vt:lpwstr>
  </property>
</Properties>
</file>